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anjo\Documents\yepinvest\"/>
    </mc:Choice>
  </mc:AlternateContent>
  <xr:revisionPtr revIDLastSave="0" documentId="13_ncr:1_{1B38A80D-8E1F-4E83-8D33-2F1D6846E5CA}" xr6:coauthVersionLast="36" xr6:coauthVersionMax="36" xr10:uidLastSave="{00000000-0000-0000-0000-000000000000}"/>
  <bookViews>
    <workbookView xWindow="0" yWindow="0" windowWidth="28800" windowHeight="11955" activeTab="2" xr2:uid="{723AD06D-37FE-4E2B-B468-CDE7A2C8FE08}"/>
  </bookViews>
  <sheets>
    <sheet name="Small car" sheetId="1" r:id="rId1"/>
    <sheet name="Middle car" sheetId="2" r:id="rId2"/>
    <sheet name="Big car" sheetId="3" r:id="rId3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9" i="2" l="1"/>
  <c r="D30" i="3"/>
  <c r="D31" i="3" s="1"/>
  <c r="D32" i="3" s="1"/>
  <c r="B46" i="3"/>
  <c r="D45" i="3"/>
  <c r="D46" i="3" s="1"/>
  <c r="C30" i="3"/>
  <c r="C31" i="3" s="1"/>
  <c r="C32" i="3" s="1"/>
  <c r="D25" i="3"/>
  <c r="D26" i="3" s="1"/>
  <c r="C25" i="3"/>
  <c r="C26" i="3" s="1"/>
  <c r="B25" i="3"/>
  <c r="B26" i="3" s="1"/>
  <c r="B49" i="3" s="1"/>
  <c r="B56" i="3" s="1"/>
  <c r="D5" i="3"/>
  <c r="C5" i="3"/>
  <c r="C7" i="3" s="1"/>
  <c r="C8" i="3" s="1"/>
  <c r="C10" i="3" s="1"/>
  <c r="B5" i="3"/>
  <c r="B46" i="2"/>
  <c r="D45" i="2"/>
  <c r="D46" i="2" s="1"/>
  <c r="D30" i="2"/>
  <c r="D31" i="2" s="1"/>
  <c r="D32" i="2" s="1"/>
  <c r="C30" i="2"/>
  <c r="C31" i="2" s="1"/>
  <c r="C32" i="2" s="1"/>
  <c r="D25" i="2"/>
  <c r="D26" i="2" s="1"/>
  <c r="C25" i="2"/>
  <c r="C26" i="2" s="1"/>
  <c r="B25" i="2"/>
  <c r="B26" i="2" s="1"/>
  <c r="B49" i="2" s="1"/>
  <c r="B56" i="2" s="1"/>
  <c r="C14" i="2"/>
  <c r="C18" i="2" s="1"/>
  <c r="D5" i="2"/>
  <c r="C5" i="2"/>
  <c r="C7" i="2" s="1"/>
  <c r="C8" i="2" s="1"/>
  <c r="C10" i="2" s="1"/>
  <c r="B5" i="2"/>
  <c r="B5" i="1"/>
  <c r="D30" i="1"/>
  <c r="D31" i="1" s="1"/>
  <c r="D32" i="1" s="1"/>
  <c r="C30" i="1"/>
  <c r="C31" i="1" s="1"/>
  <c r="C32" i="1" s="1"/>
  <c r="C5" i="1"/>
  <c r="C7" i="1" s="1"/>
  <c r="D5" i="1"/>
  <c r="B56" i="1"/>
  <c r="B49" i="1"/>
  <c r="D45" i="1"/>
  <c r="D46" i="1" s="1"/>
  <c r="B46" i="1"/>
  <c r="C25" i="1"/>
  <c r="C26" i="1" s="1"/>
  <c r="D25" i="1"/>
  <c r="D26" i="1" s="1"/>
  <c r="B25" i="1"/>
  <c r="B26" i="1" s="1"/>
  <c r="B7" i="1" l="1"/>
  <c r="D7" i="1" s="1"/>
  <c r="D8" i="1" s="1"/>
  <c r="D10" i="1" s="1"/>
  <c r="C8" i="1"/>
  <c r="C10" i="1" s="1"/>
  <c r="C14" i="3"/>
  <c r="C18" i="3" s="1"/>
  <c r="C19" i="3" s="1"/>
  <c r="C49" i="3" s="1"/>
  <c r="C56" i="3" s="1"/>
  <c r="B7" i="3"/>
  <c r="B12" i="3"/>
  <c r="B30" i="3" s="1"/>
  <c r="B31" i="3" s="1"/>
  <c r="B32" i="3" s="1"/>
  <c r="C17" i="2"/>
  <c r="C19" i="2"/>
  <c r="C56" i="2" s="1"/>
  <c r="C35" i="2"/>
  <c r="C36" i="2" s="1"/>
  <c r="C39" i="2" s="1"/>
  <c r="B7" i="2"/>
  <c r="B12" i="2"/>
  <c r="B30" i="2" s="1"/>
  <c r="B31" i="2" s="1"/>
  <c r="B32" i="2" s="1"/>
  <c r="B8" i="1"/>
  <c r="B10" i="1" s="1"/>
  <c r="B35" i="1" s="1"/>
  <c r="B36" i="1" s="1"/>
  <c r="B12" i="1"/>
  <c r="C14" i="1"/>
  <c r="C18" i="1" s="1"/>
  <c r="C17" i="1" s="1"/>
  <c r="D14" i="1" l="1"/>
  <c r="D18" i="1" s="1"/>
  <c r="C17" i="3"/>
  <c r="C35" i="3" s="1"/>
  <c r="C36" i="3" s="1"/>
  <c r="C39" i="3" s="1"/>
  <c r="B14" i="3"/>
  <c r="D7" i="3"/>
  <c r="D8" i="3" s="1"/>
  <c r="D10" i="3" s="1"/>
  <c r="B8" i="3"/>
  <c r="B10" i="3" s="1"/>
  <c r="B35" i="3" s="1"/>
  <c r="B36" i="3" s="1"/>
  <c r="B39" i="3" s="1"/>
  <c r="B8" i="2"/>
  <c r="B10" i="2" s="1"/>
  <c r="B35" i="2" s="1"/>
  <c r="B36" i="2" s="1"/>
  <c r="B39" i="2" s="1"/>
  <c r="D7" i="2"/>
  <c r="D8" i="2" s="1"/>
  <c r="D10" i="2" s="1"/>
  <c r="B14" i="2"/>
  <c r="B14" i="1"/>
  <c r="B30" i="1"/>
  <c r="B31" i="1" s="1"/>
  <c r="B32" i="1" s="1"/>
  <c r="B39" i="1" s="1"/>
  <c r="C35" i="1"/>
  <c r="C36" i="1" s="1"/>
  <c r="C39" i="1" s="1"/>
  <c r="C19" i="1"/>
  <c r="C49" i="1" s="1"/>
  <c r="D17" i="1"/>
  <c r="D35" i="1" s="1"/>
  <c r="D19" i="1"/>
  <c r="D49" i="1" s="1"/>
  <c r="D56" i="1" s="1"/>
  <c r="D14" i="3" l="1"/>
  <c r="D18" i="3" s="1"/>
  <c r="D14" i="2"/>
  <c r="D18" i="2" s="1"/>
  <c r="C56" i="1"/>
  <c r="D36" i="1"/>
  <c r="D39" i="1" s="1"/>
  <c r="D19" i="3" l="1"/>
  <c r="D49" i="3" s="1"/>
  <c r="D56" i="3" s="1"/>
  <c r="D17" i="3"/>
  <c r="D35" i="3" s="1"/>
  <c r="D36" i="3" s="1"/>
  <c r="D39" i="3" s="1"/>
  <c r="D19" i="2"/>
  <c r="D49" i="2" s="1"/>
  <c r="D56" i="2" s="1"/>
  <c r="D17" i="2"/>
  <c r="D35" i="2" s="1"/>
  <c r="D36" i="2" s="1"/>
  <c r="D39" i="2" s="1"/>
</calcChain>
</file>

<file path=xl/sharedStrings.xml><?xml version="1.0" encoding="utf-8"?>
<sst xmlns="http://schemas.openxmlformats.org/spreadsheetml/2006/main" count="147" uniqueCount="47">
  <si>
    <t>Real cost</t>
  </si>
  <si>
    <t>Real cost per year</t>
  </si>
  <si>
    <t>Years used</t>
  </si>
  <si>
    <t>Cost of service per year</t>
  </si>
  <si>
    <t>Insurance per year</t>
  </si>
  <si>
    <t>Tax per year</t>
  </si>
  <si>
    <t>Buy a car cash</t>
  </si>
  <si>
    <t>Loan a car</t>
  </si>
  <si>
    <t>Leasing</t>
  </si>
  <si>
    <t>Initial pay</t>
  </si>
  <si>
    <t>End payment</t>
  </si>
  <si>
    <t>Interest rate % pa</t>
  </si>
  <si>
    <t>Interest</t>
  </si>
  <si>
    <t>Total loan</t>
  </si>
  <si>
    <t>Loan to take</t>
  </si>
  <si>
    <t>Depreciation rate per year</t>
  </si>
  <si>
    <t>End Value</t>
  </si>
  <si>
    <t>Value Lost</t>
  </si>
  <si>
    <t>early end and no sale risk %</t>
  </si>
  <si>
    <t>Exact pay per month</t>
  </si>
  <si>
    <t>Total service cost per year</t>
  </si>
  <si>
    <t>Kilometers used per year</t>
  </si>
  <si>
    <t>Additional cost per year per km</t>
  </si>
  <si>
    <t>Kilometers allowance</t>
  </si>
  <si>
    <t>Additonal cost</t>
  </si>
  <si>
    <t>Monthly km cost</t>
  </si>
  <si>
    <t>Sales Price</t>
  </si>
  <si>
    <t>Value lost including risk</t>
  </si>
  <si>
    <t>Monthly rate for loan</t>
  </si>
  <si>
    <t>Monthly rate for service</t>
  </si>
  <si>
    <t>Real cost after selling the car after the years used</t>
  </si>
  <si>
    <t>Monthly obligation</t>
  </si>
  <si>
    <t>x</t>
  </si>
  <si>
    <t>Freedom of anytime going anywhere</t>
  </si>
  <si>
    <t>Freedom of selling anytime</t>
  </si>
  <si>
    <t>Monthly income</t>
  </si>
  <si>
    <t>% of monthly income</t>
  </si>
  <si>
    <t>Sales Price NEW</t>
  </si>
  <si>
    <t>Monthly real cost</t>
  </si>
  <si>
    <t>Freedom of not having service</t>
  </si>
  <si>
    <t>Opportunity cost</t>
  </si>
  <si>
    <t>Opportunity</t>
  </si>
  <si>
    <t>Opportunity rate</t>
  </si>
  <si>
    <t>Opportunity cost per month</t>
  </si>
  <si>
    <t>Car evaluation and monthly cost small car</t>
  </si>
  <si>
    <t>Car evaluation and monthly cost big car</t>
  </si>
  <si>
    <t>Car evaluation and monthly cost middle 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</si>
</sst>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\ _€_-;\-* #,##0.00\ _€_-;_-* &quot;-&quot;??\ _€_-;_-@_-"/>
    <numFmt numFmtId="166" formatCode="_-* #,##0\ _€_-;\-* #,##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3" fillId="0" borderId="0" xfId="0" applyFont="1"/>
    <xf numFmtId="9" fontId="0" fillId="0" borderId="0" xfId="2" applyFont="1"/>
    <xf numFmtId="0" fontId="2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0" fillId="0" borderId="0" xfId="0" applyFont="1"/>
    <xf numFmtId="166" fontId="0" fillId="0" borderId="0" xfId="1" applyNumberFormat="1" applyFo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7B169-A3B9-404E-A1CF-2A69E83692F9}">
  <dimension ref="A1:E56"/>
  <sheetViews>
    <sheetView workbookViewId="0">
      <selection activeCell="F26" sqref="F26"/>
    </sheetView>
  </sheetViews>
  <sheetFormatPr baseColWidth="10" defaultRowHeight="14.25" x14ac:dyDescent="0.45"/>
  <cols>
    <col min="1" max="1" width="48.86328125" bestFit="1" customWidth="1"/>
    <col min="2" max="4" width="13.19921875" bestFit="1" customWidth="1"/>
    <col min="5" max="5" width="11.33203125" bestFit="1" customWidth="1"/>
  </cols>
  <sheetData>
    <row r="1" spans="1:4" ht="25.5" x14ac:dyDescent="0.75">
      <c r="A1" s="1" t="s">
        <v>44</v>
      </c>
    </row>
    <row r="2" spans="1:4" x14ac:dyDescent="0.45">
      <c r="A2" t="s">
        <v>2</v>
      </c>
      <c r="B2">
        <v>1</v>
      </c>
    </row>
    <row r="3" spans="1:4" x14ac:dyDescent="0.45">
      <c r="A3" t="s">
        <v>37</v>
      </c>
      <c r="B3" s="4">
        <v>20000</v>
      </c>
    </row>
    <row r="4" spans="1:4" x14ac:dyDescent="0.45">
      <c r="B4" s="3" t="s">
        <v>6</v>
      </c>
      <c r="C4" s="3" t="s">
        <v>7</v>
      </c>
      <c r="D4" s="3" t="s">
        <v>8</v>
      </c>
    </row>
    <row r="5" spans="1:4" x14ac:dyDescent="0.45">
      <c r="A5" t="s">
        <v>26</v>
      </c>
      <c r="B5" s="4">
        <f>B3*0.85</f>
        <v>17000</v>
      </c>
      <c r="C5" s="4">
        <f>B3*0.85</f>
        <v>17000</v>
      </c>
      <c r="D5" s="4">
        <f>B3</f>
        <v>20000</v>
      </c>
    </row>
    <row r="6" spans="1:4" x14ac:dyDescent="0.45">
      <c r="A6" t="s">
        <v>15</v>
      </c>
      <c r="B6" s="4">
        <v>0.9</v>
      </c>
      <c r="C6" s="4">
        <v>0.9</v>
      </c>
      <c r="D6" s="4"/>
    </row>
    <row r="7" spans="1:4" x14ac:dyDescent="0.45">
      <c r="A7" t="s">
        <v>16</v>
      </c>
      <c r="B7" s="4">
        <f>B5*B6^B2</f>
        <v>15300</v>
      </c>
      <c r="C7" s="4">
        <f>C5*C6^B2</f>
        <v>15300</v>
      </c>
      <c r="D7" s="4">
        <f>B7</f>
        <v>15300</v>
      </c>
    </row>
    <row r="8" spans="1:4" x14ac:dyDescent="0.45">
      <c r="A8" t="s">
        <v>17</v>
      </c>
      <c r="B8" s="4">
        <f>B5-B7</f>
        <v>1700</v>
      </c>
      <c r="C8" s="4">
        <f>C5-C7</f>
        <v>1700</v>
      </c>
      <c r="D8" s="4">
        <f>D5-D7</f>
        <v>4700</v>
      </c>
    </row>
    <row r="9" spans="1:4" x14ac:dyDescent="0.45">
      <c r="A9" t="s">
        <v>18</v>
      </c>
      <c r="B9" s="4"/>
      <c r="C9" s="4"/>
      <c r="D9" s="2">
        <v>0.1</v>
      </c>
    </row>
    <row r="10" spans="1:4" x14ac:dyDescent="0.45">
      <c r="A10" t="s">
        <v>27</v>
      </c>
      <c r="B10" s="4">
        <f t="shared" ref="B10:C10" si="0">B8*(1+B9)</f>
        <v>1700</v>
      </c>
      <c r="C10" s="4">
        <f t="shared" si="0"/>
        <v>1700</v>
      </c>
      <c r="D10" s="4">
        <f>D8*(1+D9)</f>
        <v>5170</v>
      </c>
    </row>
    <row r="11" spans="1:4" x14ac:dyDescent="0.45">
      <c r="B11" s="4"/>
      <c r="C11" s="4"/>
      <c r="D11" s="4"/>
    </row>
    <row r="12" spans="1:4" x14ac:dyDescent="0.45">
      <c r="A12" t="s">
        <v>9</v>
      </c>
      <c r="B12" s="6">
        <f>B5</f>
        <v>17000</v>
      </c>
      <c r="C12" s="6">
        <v>5000</v>
      </c>
      <c r="D12" s="4">
        <v>0</v>
      </c>
    </row>
    <row r="13" spans="1:4" x14ac:dyDescent="0.45">
      <c r="A13" t="s">
        <v>10</v>
      </c>
      <c r="B13" s="4">
        <v>0</v>
      </c>
      <c r="C13" s="6">
        <v>0</v>
      </c>
      <c r="D13" s="4">
        <v>0</v>
      </c>
    </row>
    <row r="14" spans="1:4" x14ac:dyDescent="0.45">
      <c r="A14" t="s">
        <v>14</v>
      </c>
      <c r="B14" s="4">
        <f>B5-B12-B13</f>
        <v>0</v>
      </c>
      <c r="C14" s="4">
        <f>C5-C12-C13</f>
        <v>12000</v>
      </c>
      <c r="D14" s="4">
        <f>D10-D12-D13</f>
        <v>5170</v>
      </c>
    </row>
    <row r="15" spans="1:4" x14ac:dyDescent="0.45">
      <c r="B15" s="4"/>
      <c r="C15" s="4"/>
      <c r="D15" s="4"/>
    </row>
    <row r="16" spans="1:4" x14ac:dyDescent="0.45">
      <c r="A16" t="s">
        <v>11</v>
      </c>
      <c r="B16" s="4"/>
      <c r="C16" s="2">
        <v>0.04</v>
      </c>
      <c r="D16" s="2">
        <v>0.05</v>
      </c>
    </row>
    <row r="17" spans="1:4" x14ac:dyDescent="0.45">
      <c r="A17" t="s">
        <v>12</v>
      </c>
      <c r="B17" s="4"/>
      <c r="C17" s="4">
        <f>C18-C14</f>
        <v>480</v>
      </c>
      <c r="D17" s="4">
        <f>D18-D14</f>
        <v>258.5</v>
      </c>
    </row>
    <row r="18" spans="1:4" x14ac:dyDescent="0.45">
      <c r="A18" s="7" t="s">
        <v>13</v>
      </c>
      <c r="B18" s="4"/>
      <c r="C18" s="4">
        <f>C14*((1+C16)^B2)</f>
        <v>12480</v>
      </c>
      <c r="D18" s="4">
        <f>D14*((1+D16)^B2)</f>
        <v>5428.5</v>
      </c>
    </row>
    <row r="19" spans="1:4" x14ac:dyDescent="0.45">
      <c r="A19" s="3" t="s">
        <v>28</v>
      </c>
      <c r="B19" s="4"/>
      <c r="C19" s="4">
        <f>C18/B2/12</f>
        <v>1040</v>
      </c>
      <c r="D19" s="4">
        <f>D18/B2/12</f>
        <v>452.375</v>
      </c>
    </row>
    <row r="21" spans="1:4" x14ac:dyDescent="0.45">
      <c r="B21" s="4"/>
      <c r="C21" s="4"/>
      <c r="D21" s="4"/>
    </row>
    <row r="22" spans="1:4" x14ac:dyDescent="0.45">
      <c r="A22" t="s">
        <v>3</v>
      </c>
      <c r="B22" s="4">
        <v>500</v>
      </c>
      <c r="C22" s="4">
        <v>500</v>
      </c>
      <c r="D22" s="4">
        <v>500</v>
      </c>
    </row>
    <row r="23" spans="1:4" x14ac:dyDescent="0.45">
      <c r="A23" t="s">
        <v>4</v>
      </c>
      <c r="B23" s="4">
        <v>500</v>
      </c>
      <c r="C23" s="4">
        <v>500</v>
      </c>
      <c r="D23" s="4">
        <v>500</v>
      </c>
    </row>
    <row r="24" spans="1:4" x14ac:dyDescent="0.45">
      <c r="A24" t="s">
        <v>5</v>
      </c>
      <c r="B24" s="4">
        <v>120</v>
      </c>
      <c r="C24" s="4">
        <v>120</v>
      </c>
      <c r="D24" s="4">
        <v>120</v>
      </c>
    </row>
    <row r="25" spans="1:4" x14ac:dyDescent="0.45">
      <c r="A25" s="7" t="s">
        <v>20</v>
      </c>
      <c r="B25" s="4">
        <f>B22+B23+B24</f>
        <v>1120</v>
      </c>
      <c r="C25" s="4">
        <f t="shared" ref="C25:D25" si="1">C22+C23+C24</f>
        <v>1120</v>
      </c>
      <c r="D25" s="4">
        <f t="shared" si="1"/>
        <v>1120</v>
      </c>
    </row>
    <row r="26" spans="1:4" x14ac:dyDescent="0.45">
      <c r="A26" s="3" t="s">
        <v>29</v>
      </c>
      <c r="B26" s="4">
        <f>B25/12</f>
        <v>93.333333333333329</v>
      </c>
      <c r="C26" s="4">
        <f>C25/12</f>
        <v>93.333333333333329</v>
      </c>
      <c r="D26" s="4">
        <f>D25/12</f>
        <v>93.333333333333329</v>
      </c>
    </row>
    <row r="28" spans="1:4" x14ac:dyDescent="0.45">
      <c r="B28" s="4"/>
      <c r="C28" s="4"/>
      <c r="D28" s="4"/>
    </row>
    <row r="29" spans="1:4" x14ac:dyDescent="0.45">
      <c r="A29" t="s">
        <v>42</v>
      </c>
      <c r="B29" s="2">
        <v>0.1</v>
      </c>
      <c r="C29" s="2">
        <v>0.1</v>
      </c>
      <c r="D29" s="2">
        <v>0.1</v>
      </c>
    </row>
    <row r="30" spans="1:4" x14ac:dyDescent="0.45">
      <c r="A30" t="s">
        <v>41</v>
      </c>
      <c r="B30" s="4">
        <f>B12*(1+B29)^B2</f>
        <v>18700</v>
      </c>
      <c r="C30" s="4">
        <f>C12*(1+C29)^B2</f>
        <v>5500</v>
      </c>
      <c r="D30">
        <f>D12*(1+D29)^B2</f>
        <v>0</v>
      </c>
    </row>
    <row r="31" spans="1:4" x14ac:dyDescent="0.45">
      <c r="A31" t="s">
        <v>40</v>
      </c>
      <c r="B31" s="4">
        <f>B30-B12</f>
        <v>1700</v>
      </c>
      <c r="C31" s="4">
        <f>C30-C12</f>
        <v>500</v>
      </c>
      <c r="D31" s="4">
        <f>D30-D12</f>
        <v>0</v>
      </c>
    </row>
    <row r="32" spans="1:4" x14ac:dyDescent="0.45">
      <c r="A32" t="s">
        <v>43</v>
      </c>
      <c r="B32" s="5">
        <f>B31/B2/12</f>
        <v>141.66666666666666</v>
      </c>
      <c r="C32" s="5">
        <f>C31/B2/12</f>
        <v>41.666666666666664</v>
      </c>
      <c r="D32" s="5">
        <f>D31/B2/12</f>
        <v>0</v>
      </c>
    </row>
    <row r="33" spans="1:5" x14ac:dyDescent="0.45">
      <c r="B33" s="4"/>
      <c r="C33" s="4"/>
      <c r="D33" s="4"/>
    </row>
    <row r="34" spans="1:5" x14ac:dyDescent="0.45">
      <c r="A34" t="s">
        <v>30</v>
      </c>
      <c r="B34" s="4"/>
      <c r="C34" s="4"/>
      <c r="D34" s="4"/>
    </row>
    <row r="35" spans="1:5" x14ac:dyDescent="0.45">
      <c r="A35" t="s">
        <v>0</v>
      </c>
      <c r="B35" s="4">
        <f>B10+(B26*B2)</f>
        <v>1793.3333333333333</v>
      </c>
      <c r="C35" s="4">
        <f>C10+C17+(C26*B2)</f>
        <v>2273.3333333333335</v>
      </c>
      <c r="D35" s="4">
        <f>D10+D17+(D26*B2)</f>
        <v>5521.833333333333</v>
      </c>
    </row>
    <row r="36" spans="1:5" x14ac:dyDescent="0.45">
      <c r="A36" t="s">
        <v>1</v>
      </c>
      <c r="B36" s="4">
        <f>B35/B2</f>
        <v>1793.3333333333333</v>
      </c>
      <c r="C36" s="4">
        <f>C35/B2</f>
        <v>2273.3333333333335</v>
      </c>
      <c r="D36" s="4">
        <f>D35/B2</f>
        <v>5521.833333333333</v>
      </c>
    </row>
    <row r="39" spans="1:5" x14ac:dyDescent="0.45">
      <c r="A39" s="3" t="s">
        <v>38</v>
      </c>
      <c r="B39" s="6">
        <f>B36/12+B32</f>
        <v>291.11111111111109</v>
      </c>
      <c r="C39" s="6">
        <f>C36/12+C32</f>
        <v>231.11111111111111</v>
      </c>
      <c r="D39" s="6">
        <f>D36/12+D32</f>
        <v>460.15277777777777</v>
      </c>
    </row>
    <row r="42" spans="1:5" x14ac:dyDescent="0.45">
      <c r="A42" t="s">
        <v>21</v>
      </c>
      <c r="B42" s="8">
        <v>10000</v>
      </c>
      <c r="C42" s="4"/>
      <c r="D42" s="4"/>
      <c r="E42" s="5"/>
    </row>
    <row r="43" spans="1:5" x14ac:dyDescent="0.45">
      <c r="A43" t="s">
        <v>22</v>
      </c>
      <c r="B43" s="4">
        <v>0</v>
      </c>
      <c r="C43" s="4">
        <v>0</v>
      </c>
      <c r="D43" s="4">
        <v>7.0000000000000007E-2</v>
      </c>
    </row>
    <row r="44" spans="1:5" x14ac:dyDescent="0.45">
      <c r="A44" t="s">
        <v>23</v>
      </c>
      <c r="B44" s="4"/>
      <c r="C44" s="4"/>
      <c r="D44" s="8">
        <v>10000</v>
      </c>
    </row>
    <row r="45" spans="1:5" x14ac:dyDescent="0.45">
      <c r="A45" t="s">
        <v>24</v>
      </c>
      <c r="B45" s="4"/>
      <c r="C45" s="4"/>
      <c r="D45" s="4">
        <f>(B42-D44)*D43</f>
        <v>0</v>
      </c>
    </row>
    <row r="46" spans="1:5" x14ac:dyDescent="0.45">
      <c r="A46" t="s">
        <v>25</v>
      </c>
      <c r="B46" s="4">
        <f>B43</f>
        <v>0</v>
      </c>
      <c r="C46" s="4">
        <v>0</v>
      </c>
      <c r="D46" s="4">
        <f>D45/12</f>
        <v>0</v>
      </c>
    </row>
    <row r="48" spans="1:5" x14ac:dyDescent="0.45">
      <c r="A48" t="s">
        <v>31</v>
      </c>
      <c r="B48" s="4"/>
      <c r="C48" s="4"/>
      <c r="D48" s="4"/>
    </row>
    <row r="49" spans="1:4" x14ac:dyDescent="0.45">
      <c r="A49" s="3" t="s">
        <v>19</v>
      </c>
      <c r="B49" s="6">
        <f>B26</f>
        <v>93.333333333333329</v>
      </c>
      <c r="C49" s="6">
        <f>C19+C26</f>
        <v>1133.3333333333333</v>
      </c>
      <c r="D49" s="6">
        <f>D19+D26+D46</f>
        <v>545.70833333333337</v>
      </c>
    </row>
    <row r="50" spans="1:4" x14ac:dyDescent="0.45">
      <c r="A50" t="s">
        <v>33</v>
      </c>
      <c r="B50" t="s">
        <v>32</v>
      </c>
      <c r="C50" t="s">
        <v>32</v>
      </c>
    </row>
    <row r="51" spans="1:4" x14ac:dyDescent="0.45">
      <c r="A51" t="s">
        <v>34</v>
      </c>
      <c r="B51" t="s">
        <v>32</v>
      </c>
    </row>
    <row r="52" spans="1:4" x14ac:dyDescent="0.45">
      <c r="A52" t="s">
        <v>39</v>
      </c>
      <c r="B52" t="s">
        <v>32</v>
      </c>
      <c r="C52" t="s">
        <v>32</v>
      </c>
    </row>
    <row r="54" spans="1:4" x14ac:dyDescent="0.45">
      <c r="A54" t="s">
        <v>35</v>
      </c>
      <c r="B54">
        <v>3000</v>
      </c>
    </row>
    <row r="56" spans="1:4" x14ac:dyDescent="0.45">
      <c r="A56" t="s">
        <v>36</v>
      </c>
      <c r="B56" s="2">
        <f>B49/B54</f>
        <v>3.111111111111111E-2</v>
      </c>
      <c r="C56" s="2">
        <f>C49/B54</f>
        <v>0.37777777777777777</v>
      </c>
      <c r="D56" s="2">
        <f>D49/B54</f>
        <v>0.1819027777777778</v>
      </c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2C66F-4684-4FE0-9157-F4BEB87C9CCE}">
  <dimension ref="A1:E56"/>
  <sheetViews>
    <sheetView workbookViewId="0">
      <selection activeCell="E28" sqref="E28"/>
    </sheetView>
  </sheetViews>
  <sheetFormatPr baseColWidth="10" defaultRowHeight="14.25" x14ac:dyDescent="0.45"/>
  <cols>
    <col min="1" max="1" width="48.86328125" bestFit="1" customWidth="1"/>
    <col min="2" max="4" width="13.19921875" bestFit="1" customWidth="1"/>
    <col min="5" max="5" width="11.33203125" bestFit="1" customWidth="1"/>
  </cols>
  <sheetData>
    <row r="1" spans="1:4" ht="25.5" x14ac:dyDescent="0.75">
      <c r="A1" s="1" t="s">
        <v>46</v>
      </c>
    </row>
    <row r="2" spans="1:4" x14ac:dyDescent="0.45">
      <c r="A2" t="s">
        <v>2</v>
      </c>
      <c r="B2">
        <v>1</v>
      </c>
    </row>
    <row r="3" spans="1:4" x14ac:dyDescent="0.45">
      <c r="A3" t="s">
        <v>37</v>
      </c>
      <c r="B3" s="4">
        <v>50000</v>
      </c>
    </row>
    <row r="4" spans="1:4" x14ac:dyDescent="0.45">
      <c r="B4" s="3" t="s">
        <v>6</v>
      </c>
      <c r="C4" s="3" t="s">
        <v>7</v>
      </c>
      <c r="D4" s="3" t="s">
        <v>8</v>
      </c>
    </row>
    <row r="5" spans="1:4" x14ac:dyDescent="0.45">
      <c r="A5" t="s">
        <v>26</v>
      </c>
      <c r="B5" s="4">
        <f>B3*0.85</f>
        <v>42500</v>
      </c>
      <c r="C5" s="4">
        <f>B3*0.85</f>
        <v>42500</v>
      </c>
      <c r="D5" s="4">
        <f>B3</f>
        <v>50000</v>
      </c>
    </row>
    <row r="6" spans="1:4" x14ac:dyDescent="0.45">
      <c r="A6" t="s">
        <v>15</v>
      </c>
      <c r="B6" s="4">
        <v>0.9</v>
      </c>
      <c r="C6" s="4">
        <v>0.9</v>
      </c>
      <c r="D6" s="4"/>
    </row>
    <row r="7" spans="1:4" x14ac:dyDescent="0.45">
      <c r="A7" t="s">
        <v>16</v>
      </c>
      <c r="B7" s="4">
        <f>B5*B6^B2</f>
        <v>38250</v>
      </c>
      <c r="C7" s="4">
        <f>C5*C6^B2</f>
        <v>38250</v>
      </c>
      <c r="D7" s="4">
        <f>B7</f>
        <v>38250</v>
      </c>
    </row>
    <row r="8" spans="1:4" x14ac:dyDescent="0.45">
      <c r="A8" t="s">
        <v>17</v>
      </c>
      <c r="B8" s="4">
        <f>B5-B7</f>
        <v>4250</v>
      </c>
      <c r="C8" s="4">
        <f>C5-C7</f>
        <v>4250</v>
      </c>
      <c r="D8" s="4">
        <f>D5-D7</f>
        <v>11750</v>
      </c>
    </row>
    <row r="9" spans="1:4" x14ac:dyDescent="0.45">
      <c r="A9" t="s">
        <v>18</v>
      </c>
      <c r="B9" s="4"/>
      <c r="C9" s="4"/>
      <c r="D9" s="2">
        <v>0.1</v>
      </c>
    </row>
    <row r="10" spans="1:4" x14ac:dyDescent="0.45">
      <c r="A10" t="s">
        <v>27</v>
      </c>
      <c r="B10" s="4">
        <f t="shared" ref="B10:C10" si="0">B8*(1+B9)</f>
        <v>4250</v>
      </c>
      <c r="C10" s="4">
        <f t="shared" si="0"/>
        <v>4250</v>
      </c>
      <c r="D10" s="4">
        <f>D8*(1+D9)</f>
        <v>12925.000000000002</v>
      </c>
    </row>
    <row r="11" spans="1:4" x14ac:dyDescent="0.45">
      <c r="B11" s="4"/>
      <c r="C11" s="4"/>
      <c r="D11" s="4"/>
    </row>
    <row r="12" spans="1:4" x14ac:dyDescent="0.45">
      <c r="A12" t="s">
        <v>9</v>
      </c>
      <c r="B12" s="6">
        <f>B5</f>
        <v>42500</v>
      </c>
      <c r="C12" s="6">
        <v>5000</v>
      </c>
      <c r="D12" s="4">
        <v>0</v>
      </c>
    </row>
    <row r="13" spans="1:4" x14ac:dyDescent="0.45">
      <c r="A13" t="s">
        <v>10</v>
      </c>
      <c r="B13" s="4">
        <v>0</v>
      </c>
      <c r="C13" s="6">
        <v>0</v>
      </c>
      <c r="D13" s="4">
        <v>0</v>
      </c>
    </row>
    <row r="14" spans="1:4" x14ac:dyDescent="0.45">
      <c r="A14" t="s">
        <v>14</v>
      </c>
      <c r="B14" s="4">
        <f>B5-B12-B13</f>
        <v>0</v>
      </c>
      <c r="C14" s="4">
        <f>C5-C12-C13</f>
        <v>37500</v>
      </c>
      <c r="D14" s="4">
        <f>D10-D12-D13</f>
        <v>12925.000000000002</v>
      </c>
    </row>
    <row r="15" spans="1:4" x14ac:dyDescent="0.45">
      <c r="B15" s="4"/>
      <c r="C15" s="4"/>
      <c r="D15" s="4"/>
    </row>
    <row r="16" spans="1:4" x14ac:dyDescent="0.45">
      <c r="A16" t="s">
        <v>11</v>
      </c>
      <c r="B16" s="4"/>
      <c r="C16" s="2">
        <v>0.04</v>
      </c>
      <c r="D16" s="2">
        <v>0.05</v>
      </c>
    </row>
    <row r="17" spans="1:4" x14ac:dyDescent="0.45">
      <c r="A17" t="s">
        <v>12</v>
      </c>
      <c r="B17" s="4"/>
      <c r="C17" s="4">
        <f>C18-C14</f>
        <v>1500</v>
      </c>
      <c r="D17" s="4">
        <f>D18-D14</f>
        <v>646.25</v>
      </c>
    </row>
    <row r="18" spans="1:4" x14ac:dyDescent="0.45">
      <c r="A18" s="7" t="s">
        <v>13</v>
      </c>
      <c r="B18" s="4"/>
      <c r="C18" s="4">
        <f>C14*((1+C16)^B2)</f>
        <v>39000</v>
      </c>
      <c r="D18" s="4">
        <f>D14*((1+D16)^B2)</f>
        <v>13571.250000000002</v>
      </c>
    </row>
    <row r="19" spans="1:4" x14ac:dyDescent="0.45">
      <c r="A19" s="3" t="s">
        <v>28</v>
      </c>
      <c r="B19" s="4"/>
      <c r="C19" s="4">
        <f>C18/B2/12</f>
        <v>3250</v>
      </c>
      <c r="D19" s="4">
        <f>D18/B2/12</f>
        <v>1130.9375000000002</v>
      </c>
    </row>
    <row r="21" spans="1:4" x14ac:dyDescent="0.45">
      <c r="B21" s="4"/>
      <c r="C21" s="4"/>
      <c r="D21" s="4"/>
    </row>
    <row r="22" spans="1:4" x14ac:dyDescent="0.45">
      <c r="A22" t="s">
        <v>3</v>
      </c>
      <c r="B22" s="4">
        <v>1500</v>
      </c>
      <c r="C22" s="4">
        <v>1500</v>
      </c>
      <c r="D22" s="4">
        <v>1500</v>
      </c>
    </row>
    <row r="23" spans="1:4" x14ac:dyDescent="0.45">
      <c r="A23" t="s">
        <v>4</v>
      </c>
      <c r="B23" s="4">
        <v>800</v>
      </c>
      <c r="C23" s="4">
        <v>800</v>
      </c>
      <c r="D23" s="4">
        <v>800</v>
      </c>
    </row>
    <row r="24" spans="1:4" x14ac:dyDescent="0.45">
      <c r="A24" t="s">
        <v>5</v>
      </c>
      <c r="B24" s="4">
        <v>300</v>
      </c>
      <c r="C24" s="4">
        <v>300</v>
      </c>
      <c r="D24" s="4">
        <v>300</v>
      </c>
    </row>
    <row r="25" spans="1:4" x14ac:dyDescent="0.45">
      <c r="A25" s="7" t="s">
        <v>20</v>
      </c>
      <c r="B25" s="4">
        <f>B22+B23+B24</f>
        <v>2600</v>
      </c>
      <c r="C25" s="4">
        <f t="shared" ref="C25:D25" si="1">C22+C23+C24</f>
        <v>2600</v>
      </c>
      <c r="D25" s="4">
        <f t="shared" si="1"/>
        <v>2600</v>
      </c>
    </row>
    <row r="26" spans="1:4" x14ac:dyDescent="0.45">
      <c r="A26" s="3" t="s">
        <v>29</v>
      </c>
      <c r="B26" s="4">
        <f>B25/12</f>
        <v>216.66666666666666</v>
      </c>
      <c r="C26" s="4">
        <f>C25/12</f>
        <v>216.66666666666666</v>
      </c>
      <c r="D26" s="4">
        <f>D25/12</f>
        <v>216.66666666666666</v>
      </c>
    </row>
    <row r="28" spans="1:4" x14ac:dyDescent="0.45">
      <c r="B28" s="4"/>
      <c r="C28" s="4"/>
      <c r="D28" s="4"/>
    </row>
    <row r="29" spans="1:4" x14ac:dyDescent="0.45">
      <c r="A29" t="s">
        <v>42</v>
      </c>
      <c r="B29" s="2">
        <v>0.1</v>
      </c>
      <c r="C29" s="2">
        <v>0.1</v>
      </c>
      <c r="D29" s="2">
        <v>0.1</v>
      </c>
    </row>
    <row r="30" spans="1:4" x14ac:dyDescent="0.45">
      <c r="A30" t="s">
        <v>41</v>
      </c>
      <c r="B30" s="4">
        <f>B12*(1+B29)^B2</f>
        <v>46750.000000000007</v>
      </c>
      <c r="C30" s="4">
        <f>C12*(1+C29)^B2</f>
        <v>5500</v>
      </c>
      <c r="D30">
        <f>D12*(1+D29)^B2</f>
        <v>0</v>
      </c>
    </row>
    <row r="31" spans="1:4" x14ac:dyDescent="0.45">
      <c r="A31" t="s">
        <v>40</v>
      </c>
      <c r="B31" s="4">
        <f>B30-B12</f>
        <v>4250.0000000000073</v>
      </c>
      <c r="C31" s="4">
        <f>C30-C12</f>
        <v>500</v>
      </c>
      <c r="D31" s="4">
        <f>D30-D12</f>
        <v>0</v>
      </c>
    </row>
    <row r="32" spans="1:4" x14ac:dyDescent="0.45">
      <c r="A32" t="s">
        <v>43</v>
      </c>
      <c r="B32" s="5">
        <f>B31/B2/12</f>
        <v>354.16666666666725</v>
      </c>
      <c r="C32" s="5">
        <f>C31/B2/12</f>
        <v>41.666666666666664</v>
      </c>
      <c r="D32" s="5">
        <f>D31/B2/12</f>
        <v>0</v>
      </c>
    </row>
    <row r="33" spans="1:5" x14ac:dyDescent="0.45">
      <c r="B33" s="4"/>
      <c r="C33" s="4"/>
      <c r="D33" s="4"/>
    </row>
    <row r="34" spans="1:5" x14ac:dyDescent="0.45">
      <c r="A34" t="s">
        <v>30</v>
      </c>
      <c r="B34" s="4"/>
      <c r="C34" s="4"/>
      <c r="D34" s="4"/>
    </row>
    <row r="35" spans="1:5" x14ac:dyDescent="0.45">
      <c r="A35" t="s">
        <v>0</v>
      </c>
      <c r="B35" s="4">
        <f>B10+(B26*B2)</f>
        <v>4466.666666666667</v>
      </c>
      <c r="C35" s="4">
        <f>C10+C17+(C26*B2)</f>
        <v>5966.666666666667</v>
      </c>
      <c r="D35" s="4">
        <f>D10+D17+(D26*B2)</f>
        <v>13787.916666666668</v>
      </c>
    </row>
    <row r="36" spans="1:5" x14ac:dyDescent="0.45">
      <c r="A36" t="s">
        <v>1</v>
      </c>
      <c r="B36" s="4">
        <f>B35/B2</f>
        <v>4466.666666666667</v>
      </c>
      <c r="C36" s="4">
        <f>C35/B2</f>
        <v>5966.666666666667</v>
      </c>
      <c r="D36" s="4">
        <f>D35/B2</f>
        <v>13787.916666666668</v>
      </c>
    </row>
    <row r="39" spans="1:5" x14ac:dyDescent="0.45">
      <c r="A39" s="3" t="s">
        <v>38</v>
      </c>
      <c r="B39" s="6">
        <f>B36/12+B32</f>
        <v>726.38888888888948</v>
      </c>
      <c r="C39" s="6">
        <f>C36/12+C32</f>
        <v>538.88888888888891</v>
      </c>
      <c r="D39" s="6">
        <f>D36/12+D32</f>
        <v>1148.9930555555557</v>
      </c>
    </row>
    <row r="42" spans="1:5" x14ac:dyDescent="0.45">
      <c r="A42" t="s">
        <v>21</v>
      </c>
      <c r="B42" s="4">
        <v>10000</v>
      </c>
      <c r="C42" s="4"/>
      <c r="D42" s="4"/>
      <c r="E42" s="5"/>
    </row>
    <row r="43" spans="1:5" x14ac:dyDescent="0.45">
      <c r="A43" t="s">
        <v>22</v>
      </c>
      <c r="B43" s="4">
        <v>0</v>
      </c>
      <c r="C43" s="4">
        <v>0</v>
      </c>
      <c r="D43" s="4">
        <v>0.1</v>
      </c>
    </row>
    <row r="44" spans="1:5" x14ac:dyDescent="0.45">
      <c r="A44" t="s">
        <v>23</v>
      </c>
      <c r="B44" s="4"/>
      <c r="C44" s="4"/>
      <c r="D44" s="4">
        <v>10000</v>
      </c>
    </row>
    <row r="45" spans="1:5" x14ac:dyDescent="0.45">
      <c r="A45" t="s">
        <v>24</v>
      </c>
      <c r="B45" s="4"/>
      <c r="C45" s="4"/>
      <c r="D45" s="4">
        <f>(B42-D44)*D43</f>
        <v>0</v>
      </c>
    </row>
    <row r="46" spans="1:5" x14ac:dyDescent="0.45">
      <c r="A46" t="s">
        <v>25</v>
      </c>
      <c r="B46" s="4">
        <f>B43</f>
        <v>0</v>
      </c>
      <c r="C46" s="4">
        <v>0</v>
      </c>
      <c r="D46" s="4">
        <f>D45/12</f>
        <v>0</v>
      </c>
    </row>
    <row r="48" spans="1:5" x14ac:dyDescent="0.45">
      <c r="A48" s="3" t="s">
        <v>31</v>
      </c>
      <c r="B48" s="4"/>
      <c r="C48" s="4"/>
      <c r="D48" s="4"/>
    </row>
    <row r="49" spans="1:4" x14ac:dyDescent="0.45">
      <c r="A49" s="7" t="s">
        <v>19</v>
      </c>
      <c r="B49" s="6">
        <f>B26</f>
        <v>216.66666666666666</v>
      </c>
      <c r="C49" s="6">
        <f>C19+C26</f>
        <v>3466.6666666666665</v>
      </c>
      <c r="D49" s="6">
        <f>D19+D26+D46</f>
        <v>1347.604166666667</v>
      </c>
    </row>
    <row r="50" spans="1:4" x14ac:dyDescent="0.45">
      <c r="A50" t="s">
        <v>33</v>
      </c>
      <c r="B50" t="s">
        <v>32</v>
      </c>
      <c r="C50" t="s">
        <v>32</v>
      </c>
    </row>
    <row r="51" spans="1:4" x14ac:dyDescent="0.45">
      <c r="A51" t="s">
        <v>34</v>
      </c>
      <c r="B51" t="s">
        <v>32</v>
      </c>
    </row>
    <row r="52" spans="1:4" x14ac:dyDescent="0.45">
      <c r="A52" t="s">
        <v>39</v>
      </c>
      <c r="B52" t="s">
        <v>32</v>
      </c>
      <c r="C52" t="s">
        <v>32</v>
      </c>
    </row>
    <row r="54" spans="1:4" x14ac:dyDescent="0.45">
      <c r="A54" t="s">
        <v>35</v>
      </c>
      <c r="B54">
        <v>3000</v>
      </c>
    </row>
    <row r="56" spans="1:4" x14ac:dyDescent="0.45">
      <c r="A56" t="s">
        <v>36</v>
      </c>
      <c r="B56" s="2">
        <f>B49/B54</f>
        <v>7.2222222222222215E-2</v>
      </c>
      <c r="C56" s="2">
        <f>C49/B54</f>
        <v>1.1555555555555554</v>
      </c>
      <c r="D56" s="2">
        <f>D49/B54</f>
        <v>0.449201388888889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26190-3699-4978-A982-F7EBD568A501}">
  <dimension ref="A1:E56"/>
  <sheetViews>
    <sheetView tabSelected="1" workbookViewId="0">
      <selection activeCell="E49" sqref="E49"/>
    </sheetView>
  </sheetViews>
  <sheetFormatPr baseColWidth="10" defaultRowHeight="14.25" x14ac:dyDescent="0.45"/>
  <cols>
    <col min="1" max="1" width="48.86328125" bestFit="1" customWidth="1"/>
    <col min="2" max="4" width="13.19921875" bestFit="1" customWidth="1"/>
    <col min="5" max="5" width="11.33203125" bestFit="1" customWidth="1"/>
  </cols>
  <sheetData>
    <row r="1" spans="1:4" ht="25.5" x14ac:dyDescent="0.75">
      <c r="A1" s="1" t="s">
        <v>45</v>
      </c>
    </row>
    <row r="2" spans="1:4" x14ac:dyDescent="0.45">
      <c r="A2" t="s">
        <v>2</v>
      </c>
      <c r="B2">
        <v>1</v>
      </c>
    </row>
    <row r="3" spans="1:4" x14ac:dyDescent="0.45">
      <c r="A3" t="s">
        <v>37</v>
      </c>
      <c r="B3" s="4">
        <v>100000</v>
      </c>
    </row>
    <row r="4" spans="1:4" x14ac:dyDescent="0.45">
      <c r="B4" s="3" t="s">
        <v>6</v>
      </c>
      <c r="C4" s="3" t="s">
        <v>7</v>
      </c>
      <c r="D4" s="3" t="s">
        <v>8</v>
      </c>
    </row>
    <row r="5" spans="1:4" x14ac:dyDescent="0.45">
      <c r="A5" t="s">
        <v>26</v>
      </c>
      <c r="B5" s="4">
        <f>B3*0.85</f>
        <v>85000</v>
      </c>
      <c r="C5" s="4">
        <f>B3*0.85</f>
        <v>85000</v>
      </c>
      <c r="D5" s="4">
        <f>B3</f>
        <v>100000</v>
      </c>
    </row>
    <row r="6" spans="1:4" x14ac:dyDescent="0.45">
      <c r="A6" t="s">
        <v>15</v>
      </c>
      <c r="B6" s="4">
        <v>0.9</v>
      </c>
      <c r="C6" s="4">
        <v>0.9</v>
      </c>
      <c r="D6" s="4"/>
    </row>
    <row r="7" spans="1:4" x14ac:dyDescent="0.45">
      <c r="A7" t="s">
        <v>16</v>
      </c>
      <c r="B7" s="4">
        <f>B5*B6^B2</f>
        <v>76500</v>
      </c>
      <c r="C7" s="4">
        <f>C5*C6^B2</f>
        <v>76500</v>
      </c>
      <c r="D7" s="4">
        <f>B7</f>
        <v>76500</v>
      </c>
    </row>
    <row r="8" spans="1:4" x14ac:dyDescent="0.45">
      <c r="A8" t="s">
        <v>17</v>
      </c>
      <c r="B8" s="4">
        <f>B5-B7</f>
        <v>8500</v>
      </c>
      <c r="C8" s="4">
        <f>C5-C7</f>
        <v>8500</v>
      </c>
      <c r="D8" s="4">
        <f>D5-D7</f>
        <v>23500</v>
      </c>
    </row>
    <row r="9" spans="1:4" x14ac:dyDescent="0.45">
      <c r="A9" t="s">
        <v>18</v>
      </c>
      <c r="B9" s="4"/>
      <c r="C9" s="4"/>
      <c r="D9" s="2">
        <v>0.1</v>
      </c>
    </row>
    <row r="10" spans="1:4" x14ac:dyDescent="0.45">
      <c r="A10" t="s">
        <v>27</v>
      </c>
      <c r="B10" s="4">
        <f t="shared" ref="B10:C10" si="0">B8*(1+B9)</f>
        <v>8500</v>
      </c>
      <c r="C10" s="4">
        <f t="shared" si="0"/>
        <v>8500</v>
      </c>
      <c r="D10" s="4">
        <f>D8*(1+D9)</f>
        <v>25850.000000000004</v>
      </c>
    </row>
    <row r="11" spans="1:4" x14ac:dyDescent="0.45">
      <c r="B11" s="4"/>
      <c r="C11" s="4"/>
      <c r="D11" s="4"/>
    </row>
    <row r="12" spans="1:4" x14ac:dyDescent="0.45">
      <c r="A12" t="s">
        <v>9</v>
      </c>
      <c r="B12" s="6">
        <f>B5</f>
        <v>85000</v>
      </c>
      <c r="C12" s="6">
        <v>5000</v>
      </c>
      <c r="D12" s="4">
        <v>0</v>
      </c>
    </row>
    <row r="13" spans="1:4" x14ac:dyDescent="0.45">
      <c r="A13" t="s">
        <v>10</v>
      </c>
      <c r="B13" s="4">
        <v>0</v>
      </c>
      <c r="C13" s="6">
        <v>0</v>
      </c>
      <c r="D13" s="4">
        <v>0</v>
      </c>
    </row>
    <row r="14" spans="1:4" x14ac:dyDescent="0.45">
      <c r="A14" t="s">
        <v>14</v>
      </c>
      <c r="B14" s="4">
        <f>B5-B12-B13</f>
        <v>0</v>
      </c>
      <c r="C14" s="4">
        <f>C5-C12-C13</f>
        <v>80000</v>
      </c>
      <c r="D14" s="4">
        <f>D10-D12-D13</f>
        <v>25850.000000000004</v>
      </c>
    </row>
    <row r="15" spans="1:4" x14ac:dyDescent="0.45">
      <c r="B15" s="4"/>
      <c r="C15" s="4"/>
      <c r="D15" s="4"/>
    </row>
    <row r="16" spans="1:4" x14ac:dyDescent="0.45">
      <c r="A16" t="s">
        <v>11</v>
      </c>
      <c r="B16" s="4">
        <v>0</v>
      </c>
      <c r="C16" s="2">
        <v>0.04</v>
      </c>
      <c r="D16" s="2">
        <v>0.05</v>
      </c>
    </row>
    <row r="17" spans="1:4" x14ac:dyDescent="0.45">
      <c r="A17" t="s">
        <v>12</v>
      </c>
      <c r="B17" s="4">
        <v>0</v>
      </c>
      <c r="C17" s="4">
        <f>C18-C14</f>
        <v>3200</v>
      </c>
      <c r="D17" s="4">
        <f>D18-D14</f>
        <v>1292.5</v>
      </c>
    </row>
    <row r="18" spans="1:4" x14ac:dyDescent="0.45">
      <c r="A18" s="7" t="s">
        <v>13</v>
      </c>
      <c r="B18" s="4">
        <v>0</v>
      </c>
      <c r="C18" s="4">
        <f>C14*((1+C16)^B2)</f>
        <v>83200</v>
      </c>
      <c r="D18" s="4">
        <f>D14*((1+D16)^B2)</f>
        <v>27142.500000000004</v>
      </c>
    </row>
    <row r="19" spans="1:4" x14ac:dyDescent="0.45">
      <c r="A19" s="3" t="s">
        <v>28</v>
      </c>
      <c r="B19" s="4">
        <v>0</v>
      </c>
      <c r="C19" s="4">
        <f>C18/B2/12</f>
        <v>6933.333333333333</v>
      </c>
      <c r="D19" s="4">
        <f>D18/B2/12</f>
        <v>2261.8750000000005</v>
      </c>
    </row>
    <row r="21" spans="1:4" x14ac:dyDescent="0.45">
      <c r="B21" s="4"/>
      <c r="C21" s="4"/>
      <c r="D21" s="4"/>
    </row>
    <row r="22" spans="1:4" x14ac:dyDescent="0.45">
      <c r="A22" t="s">
        <v>3</v>
      </c>
      <c r="B22" s="4">
        <v>3000</v>
      </c>
      <c r="C22" s="4">
        <v>3000</v>
      </c>
      <c r="D22" s="4">
        <v>3000</v>
      </c>
    </row>
    <row r="23" spans="1:4" x14ac:dyDescent="0.45">
      <c r="A23" t="s">
        <v>4</v>
      </c>
      <c r="B23" s="4">
        <v>1500</v>
      </c>
      <c r="C23" s="4">
        <v>1500</v>
      </c>
      <c r="D23" s="4">
        <v>1500</v>
      </c>
    </row>
    <row r="24" spans="1:4" x14ac:dyDescent="0.45">
      <c r="A24" t="s">
        <v>5</v>
      </c>
      <c r="B24" s="4">
        <v>600</v>
      </c>
      <c r="C24" s="4">
        <v>600</v>
      </c>
      <c r="D24" s="4">
        <v>600</v>
      </c>
    </row>
    <row r="25" spans="1:4" x14ac:dyDescent="0.45">
      <c r="A25" s="7" t="s">
        <v>20</v>
      </c>
      <c r="B25" s="4">
        <f>B22+B23+B24</f>
        <v>5100</v>
      </c>
      <c r="C25" s="4">
        <f t="shared" ref="C25:D25" si="1">C22+C23+C24</f>
        <v>5100</v>
      </c>
      <c r="D25" s="4">
        <f t="shared" si="1"/>
        <v>5100</v>
      </c>
    </row>
    <row r="26" spans="1:4" x14ac:dyDescent="0.45">
      <c r="A26" s="3" t="s">
        <v>29</v>
      </c>
      <c r="B26" s="4">
        <f>B25/12</f>
        <v>425</v>
      </c>
      <c r="C26" s="4">
        <f>C25/12</f>
        <v>425</v>
      </c>
      <c r="D26" s="4">
        <f>D25/12</f>
        <v>425</v>
      </c>
    </row>
    <row r="28" spans="1:4" x14ac:dyDescent="0.45">
      <c r="B28" s="4"/>
      <c r="C28" s="4"/>
      <c r="D28" s="4"/>
    </row>
    <row r="29" spans="1:4" x14ac:dyDescent="0.45">
      <c r="A29" t="s">
        <v>42</v>
      </c>
      <c r="B29" s="2">
        <v>0.1</v>
      </c>
      <c r="C29" s="2">
        <v>0.1</v>
      </c>
      <c r="D29" s="2">
        <v>0.1</v>
      </c>
    </row>
    <row r="30" spans="1:4" x14ac:dyDescent="0.45">
      <c r="A30" t="s">
        <v>41</v>
      </c>
      <c r="B30" s="4">
        <f>B12*(1+B29)^B2</f>
        <v>93500.000000000015</v>
      </c>
      <c r="C30" s="4">
        <f>C12*(1+C29)^B2</f>
        <v>5500</v>
      </c>
      <c r="D30">
        <f>D12*(1+D29)^B2</f>
        <v>0</v>
      </c>
    </row>
    <row r="31" spans="1:4" x14ac:dyDescent="0.45">
      <c r="A31" t="s">
        <v>40</v>
      </c>
      <c r="B31" s="4">
        <f>B30-B12</f>
        <v>8500.0000000000146</v>
      </c>
      <c r="C31" s="4">
        <f>C30-C12</f>
        <v>500</v>
      </c>
      <c r="D31" s="4">
        <f>D30-D12</f>
        <v>0</v>
      </c>
    </row>
    <row r="32" spans="1:4" x14ac:dyDescent="0.45">
      <c r="A32" t="s">
        <v>43</v>
      </c>
      <c r="B32" s="5">
        <f>B31/B2/12</f>
        <v>708.33333333333451</v>
      </c>
      <c r="C32" s="5">
        <f>C31/B2/12</f>
        <v>41.666666666666664</v>
      </c>
      <c r="D32" s="5">
        <f>D31/B2/12</f>
        <v>0</v>
      </c>
    </row>
    <row r="33" spans="1:5" x14ac:dyDescent="0.45">
      <c r="B33" s="4"/>
      <c r="C33" s="4"/>
      <c r="D33" s="4"/>
    </row>
    <row r="34" spans="1:5" x14ac:dyDescent="0.45">
      <c r="A34" t="s">
        <v>30</v>
      </c>
      <c r="B34" s="4"/>
      <c r="C34" s="4"/>
      <c r="D34" s="4"/>
    </row>
    <row r="35" spans="1:5" x14ac:dyDescent="0.45">
      <c r="A35" t="s">
        <v>0</v>
      </c>
      <c r="B35" s="4">
        <f>B10+(B26*B2)</f>
        <v>8925</v>
      </c>
      <c r="C35" s="4">
        <f>C10+C17+(C26*B2)</f>
        <v>12125</v>
      </c>
      <c r="D35" s="4">
        <f>D10+D17+(D26*B2)</f>
        <v>27567.500000000004</v>
      </c>
    </row>
    <row r="36" spans="1:5" x14ac:dyDescent="0.45">
      <c r="A36" t="s">
        <v>1</v>
      </c>
      <c r="B36" s="4">
        <f>B35/B2</f>
        <v>8925</v>
      </c>
      <c r="C36" s="4">
        <f>C35/B2</f>
        <v>12125</v>
      </c>
      <c r="D36" s="4">
        <f>D35/B2</f>
        <v>27567.500000000004</v>
      </c>
    </row>
    <row r="39" spans="1:5" x14ac:dyDescent="0.45">
      <c r="A39" s="3" t="s">
        <v>38</v>
      </c>
      <c r="B39" s="6">
        <f>B36/12+B32</f>
        <v>1452.0833333333344</v>
      </c>
      <c r="C39" s="6">
        <f>C36/12+C32</f>
        <v>1052.0833333333333</v>
      </c>
      <c r="D39" s="6">
        <f>D36/12+D32</f>
        <v>2297.291666666667</v>
      </c>
    </row>
    <row r="42" spans="1:5" x14ac:dyDescent="0.45">
      <c r="A42" t="s">
        <v>21</v>
      </c>
      <c r="B42" s="4">
        <v>10000</v>
      </c>
      <c r="C42" s="4"/>
      <c r="D42" s="4"/>
      <c r="E42" s="5"/>
    </row>
    <row r="43" spans="1:5" x14ac:dyDescent="0.45">
      <c r="A43" t="s">
        <v>22</v>
      </c>
      <c r="B43" s="4">
        <v>0</v>
      </c>
      <c r="C43" s="4">
        <v>0</v>
      </c>
      <c r="D43" s="4">
        <v>0.15</v>
      </c>
    </row>
    <row r="44" spans="1:5" x14ac:dyDescent="0.45">
      <c r="A44" t="s">
        <v>23</v>
      </c>
      <c r="B44" s="4"/>
      <c r="C44" s="4"/>
      <c r="D44" s="4">
        <v>10000</v>
      </c>
    </row>
    <row r="45" spans="1:5" x14ac:dyDescent="0.45">
      <c r="A45" t="s">
        <v>24</v>
      </c>
      <c r="B45" s="4"/>
      <c r="C45" s="4"/>
      <c r="D45" s="4">
        <f>(B42-D44)*D43</f>
        <v>0</v>
      </c>
    </row>
    <row r="46" spans="1:5" x14ac:dyDescent="0.45">
      <c r="A46" t="s">
        <v>25</v>
      </c>
      <c r="B46" s="4">
        <f>B43</f>
        <v>0</v>
      </c>
      <c r="C46" s="4">
        <v>0</v>
      </c>
      <c r="D46" s="4">
        <f>D45/12</f>
        <v>0</v>
      </c>
    </row>
    <row r="48" spans="1:5" x14ac:dyDescent="0.45">
      <c r="A48" s="3" t="s">
        <v>31</v>
      </c>
      <c r="B48" s="4"/>
      <c r="C48" s="4"/>
      <c r="D48" s="4"/>
    </row>
    <row r="49" spans="1:4" x14ac:dyDescent="0.45">
      <c r="A49" s="7" t="s">
        <v>19</v>
      </c>
      <c r="B49" s="6">
        <f>B26</f>
        <v>425</v>
      </c>
      <c r="C49" s="6">
        <f>C19+C26</f>
        <v>7358.333333333333</v>
      </c>
      <c r="D49" s="6">
        <f>D19+D26+D46</f>
        <v>2686.8750000000005</v>
      </c>
    </row>
    <row r="50" spans="1:4" x14ac:dyDescent="0.45">
      <c r="A50" t="s">
        <v>33</v>
      </c>
      <c r="B50" t="s">
        <v>32</v>
      </c>
      <c r="C50" t="s">
        <v>32</v>
      </c>
    </row>
    <row r="51" spans="1:4" x14ac:dyDescent="0.45">
      <c r="A51" t="s">
        <v>34</v>
      </c>
      <c r="B51" t="s">
        <v>32</v>
      </c>
    </row>
    <row r="52" spans="1:4" x14ac:dyDescent="0.45">
      <c r="A52" t="s">
        <v>39</v>
      </c>
      <c r="B52" t="s">
        <v>32</v>
      </c>
      <c r="C52" t="s">
        <v>32</v>
      </c>
    </row>
    <row r="54" spans="1:4" x14ac:dyDescent="0.45">
      <c r="A54" t="s">
        <v>35</v>
      </c>
      <c r="B54">
        <v>3000</v>
      </c>
    </row>
    <row r="56" spans="1:4" x14ac:dyDescent="0.45">
      <c r="A56" t="s">
        <v>36</v>
      </c>
      <c r="B56" s="2">
        <f>B49/B54</f>
        <v>0.14166666666666666</v>
      </c>
      <c r="C56" s="2">
        <f>C49/B54</f>
        <v>2.4527777777777775</v>
      </c>
      <c r="D56" s="2">
        <f>D49/B54</f>
        <v>0.89562500000000012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Small car</vt:lpstr>
      <vt:lpstr>Middle car</vt:lpstr>
      <vt:lpstr>Big car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banjo</dc:creator>
  <cp:lastModifiedBy>banjo</cp:lastModifiedBy>
  <dcterms:created xsi:type="dcterms:W3CDTF">2024-12-01T12:41:10Z</dcterms:created>
  <dcterms:modified xsi:type="dcterms:W3CDTF">2024-12-01T19:04:45Z</dcterms:modified>
</cp:coreProperties>
</file>